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 Hays\Aircraft Design\Spreadsheets\Sizing and Performance\"/>
    </mc:Choice>
  </mc:AlternateContent>
  <bookViews>
    <workbookView xWindow="6315" yWindow="0" windowWidth="27870" windowHeight="13020"/>
  </bookViews>
  <sheets>
    <sheet name="Sheet1" sheetId="1" r:id="rId1"/>
  </sheets>
  <definedNames>
    <definedName name="A">Sheet1!$C$18</definedName>
    <definedName name="CD0">Sheet1!$C$17</definedName>
    <definedName name="CLmax_landing">Sheet1!$C$14</definedName>
    <definedName name="CLmax_to">Sheet1!$I$12</definedName>
    <definedName name="CLmax_V2">Sheet1!$I$13</definedName>
    <definedName name="e">Sheet1!$C$19</definedName>
    <definedName name="G">Sheet1!$C$29</definedName>
    <definedName name="G_init_cruise">Sheet1!$I$23</definedName>
    <definedName name="K">Sheet1!$I$19</definedName>
    <definedName name="Landing_wt_ratio">Sheet1!$C$15</definedName>
    <definedName name="LoD_max">Sheet1!$I$20</definedName>
    <definedName name="LoD_V2">Sheet1!$I$21</definedName>
    <definedName name="N">Sheet1!$C$23</definedName>
    <definedName name="q_cruise">Sheet1!$I$22</definedName>
    <definedName name="sigma_to">Sheet1!$C$28</definedName>
    <definedName name="thrust_ratio">Sheet1!$C$22</definedName>
    <definedName name="thrust_ratio_cruise">Sheet1!$C$24</definedName>
    <definedName name="thrust_ratio_V2">Sheet1!$C$22</definedName>
    <definedName name="TOP">Sheet1!$C$27</definedName>
    <definedName name="WoS_landing">Sheet1!$I$26</definedName>
    <definedName name="WoSbase">Sheet1!$C$13</definedName>
    <definedName name="WoSdiff">Sheet1!$C$37</definedName>
    <definedName name="WoSref">Sheet1!$C$13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I25" i="1"/>
  <c r="I26" i="1" s="1"/>
  <c r="I23" i="1"/>
  <c r="I22" i="1"/>
  <c r="I19" i="1"/>
  <c r="I20" i="1" s="1"/>
  <c r="I21" i="1" s="1"/>
  <c r="Q38" i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C39" i="1" s="1"/>
  <c r="I12" i="1"/>
  <c r="I13" i="1" s="1"/>
  <c r="AE38" i="1" l="1"/>
  <c r="AD38" i="1"/>
  <c r="W40" i="1"/>
  <c r="O40" i="1"/>
  <c r="V40" i="1"/>
  <c r="N40" i="1"/>
  <c r="AC40" i="1"/>
  <c r="U40" i="1"/>
  <c r="M40" i="1"/>
  <c r="E40" i="1"/>
  <c r="H40" i="1"/>
  <c r="G40" i="1"/>
  <c r="AB40" i="1"/>
  <c r="T40" i="1"/>
  <c r="L40" i="1"/>
  <c r="D40" i="1"/>
  <c r="Y40" i="1"/>
  <c r="P40" i="1"/>
  <c r="F40" i="1"/>
  <c r="AA40" i="1"/>
  <c r="S40" i="1"/>
  <c r="K40" i="1"/>
  <c r="C40" i="1"/>
  <c r="Q40" i="1"/>
  <c r="X40" i="1"/>
  <c r="Z40" i="1"/>
  <c r="R40" i="1"/>
  <c r="J40" i="1"/>
  <c r="I40" i="1"/>
  <c r="AC41" i="1"/>
  <c r="V41" i="1"/>
  <c r="W41" i="1"/>
  <c r="T41" i="1"/>
  <c r="U41" i="1"/>
  <c r="X41" i="1"/>
  <c r="Q41" i="1"/>
  <c r="Y41" i="1"/>
  <c r="R41" i="1"/>
  <c r="Z41" i="1"/>
  <c r="S41" i="1"/>
  <c r="AA41" i="1"/>
  <c r="AB41" i="1"/>
  <c r="V39" i="1"/>
  <c r="X39" i="1"/>
  <c r="Z39" i="1"/>
  <c r="Y39" i="1"/>
  <c r="S39" i="1"/>
  <c r="AA39" i="1"/>
  <c r="Q39" i="1"/>
  <c r="R39" i="1"/>
  <c r="T39" i="1"/>
  <c r="AB39" i="1"/>
  <c r="W39" i="1"/>
  <c r="U39" i="1"/>
  <c r="P38" i="1"/>
  <c r="P41" i="1" s="1"/>
  <c r="O38" i="1" l="1"/>
  <c r="O41" i="1" s="1"/>
  <c r="P39" i="1"/>
  <c r="N38" i="1" l="1"/>
  <c r="N41" i="1" s="1"/>
  <c r="O39" i="1"/>
  <c r="M38" i="1" l="1"/>
  <c r="M41" i="1" s="1"/>
  <c r="N39" i="1"/>
  <c r="L38" i="1" l="1"/>
  <c r="L41" i="1" s="1"/>
  <c r="M39" i="1"/>
  <c r="K38" i="1" l="1"/>
  <c r="K41" i="1" s="1"/>
  <c r="L39" i="1"/>
  <c r="J38" i="1" l="1"/>
  <c r="J41" i="1" s="1"/>
  <c r="K39" i="1"/>
  <c r="I38" i="1" l="1"/>
  <c r="I41" i="1" s="1"/>
  <c r="J39" i="1"/>
  <c r="H38" i="1" l="1"/>
  <c r="H41" i="1" s="1"/>
  <c r="I39" i="1"/>
  <c r="G38" i="1" l="1"/>
  <c r="G41" i="1" s="1"/>
  <c r="H39" i="1"/>
  <c r="F38" i="1" l="1"/>
  <c r="F41" i="1" s="1"/>
  <c r="G39" i="1"/>
  <c r="E38" i="1" l="1"/>
  <c r="E41" i="1" s="1"/>
  <c r="F39" i="1"/>
  <c r="D38" i="1" l="1"/>
  <c r="D41" i="1" s="1"/>
  <c r="E39" i="1"/>
  <c r="C38" i="1" l="1"/>
  <c r="D39" i="1"/>
  <c r="C39" i="1" l="1"/>
  <c r="C41" i="1"/>
  <c r="AE42" i="1" s="1"/>
</calcChain>
</file>

<file path=xl/comments1.xml><?xml version="1.0" encoding="utf-8"?>
<comments xmlns="http://schemas.openxmlformats.org/spreadsheetml/2006/main">
  <authors>
    <author>Tony Hays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Used only for centering plot of T/W vs W/S.  Not used in calculations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p. 128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Used only for centering plot of T/W vs W/S.  Not used in calculations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V2 = 1.2 Vstall, so CL (at V2) = CLmax_takeoff/1.44 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Fig. 5.3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Annotation to Raymer 5.3.5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5.3.5.  Sa is the distiance from the threshold to the touchdown point.  For VLJs, use the GA value of 600 ft.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Estimated, or calculated in Raymer Ch. 12.5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Designer selected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Estimated, or calculated in Raymer Ch. 12.6.  Valid only if a symmetric drag polar is assumed (which is the case here)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Annotation to Raymer 3.4.4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Annotation to Raymer 3.4.4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 xml:space="preserve">Tony Hays </t>
        </r>
        <r>
          <rPr>
            <sz val="9"/>
            <color indexed="81"/>
            <rFont val="Tahoma"/>
            <family val="2"/>
          </rPr>
          <t>Annotation to Raymer 5.3.11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From propulsion data.  Ratio of thrust at second segment to reference thrust. For a jet transport the 2nd segment Mach number is about 0.22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(q/M^2)*M^2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Designer selected.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(Required rate of climb)/Speed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From propulsion data.  Tcruise is thrust at start of cruise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FAR Part 121.195(b). See note at top of Raymer p. 134.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Eq. (5.11)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Fig. 5.4.  TOP is a function of required FAR takeoff field length and type of aircraft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Defined by mission requirements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FAR 25.121(b) or Raymer Table F.4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Defined in mission spec.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Usually defined in mission spec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Atmosphere table lookup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Annotation to Raymer 5.3.11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Atmosphere table lookup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Defined in mission spec.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Change this value to adjust scale on horizontal axis</t>
        </r>
      </text>
    </comment>
    <comment ref="AD38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Lower x-value of landing constraint line</t>
        </r>
      </text>
    </comment>
    <comment ref="AE38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Upper x-value of landing constraint line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Eq. (5.9)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Eq. (5.3) modified by engine thrust lapse rate and one engine inoperative (OEI)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Raymer Eq. (5.3).  1/((L/D) is calculated from q. (17.11), where K= 1/(πARe)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Lower y-value of landing constraint line</t>
        </r>
      </text>
    </comment>
    <comment ref="AE42" authorId="0" shapeId="0">
      <text>
        <r>
          <rPr>
            <b/>
            <sz val="9"/>
            <color indexed="81"/>
            <rFont val="Tahoma"/>
            <family val="2"/>
          </rPr>
          <t>Tony Hays:</t>
        </r>
        <r>
          <rPr>
            <sz val="9"/>
            <color indexed="81"/>
            <rFont val="Tahoma"/>
            <family val="2"/>
          </rPr>
          <t xml:space="preserve">
Upper y-value of landing constraint line.</t>
        </r>
      </text>
    </comment>
  </commentList>
</comments>
</file>

<file path=xl/sharedStrings.xml><?xml version="1.0" encoding="utf-8"?>
<sst xmlns="http://schemas.openxmlformats.org/spreadsheetml/2006/main" count="38" uniqueCount="38">
  <si>
    <t>Reference W/S</t>
  </si>
  <si>
    <t>Requirements</t>
  </si>
  <si>
    <t>Aircraft Characteristics</t>
  </si>
  <si>
    <r>
      <t>Baseline W/S [lb/ft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</si>
  <si>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Baseline T/W</t>
  </si>
  <si>
    <t>FAR TOFL</t>
  </si>
  <si>
    <t>Engine Characteristics</t>
  </si>
  <si>
    <t>Aspect Ratio</t>
  </si>
  <si>
    <t>Oswald Efficiency Factor, e</t>
  </si>
  <si>
    <t>Induced drag factor, K</t>
  </si>
  <si>
    <t>Number of engines</t>
  </si>
  <si>
    <t>2nd segment</t>
  </si>
  <si>
    <t>Initial cruise Mach number</t>
  </si>
  <si>
    <t>Required 2nd Seg climb grad [%]</t>
  </si>
  <si>
    <t>Initial cruise altitude [ft]</t>
  </si>
  <si>
    <r>
      <t>(L/D)</t>
    </r>
    <r>
      <rPr>
        <vertAlign val="subscript"/>
        <sz val="11"/>
        <color theme="1"/>
        <rFont val="Calibri"/>
        <family val="2"/>
      </rPr>
      <t>max</t>
    </r>
  </si>
  <si>
    <r>
      <t>(L/D)</t>
    </r>
    <r>
      <rPr>
        <vertAlign val="subscript"/>
        <sz val="11"/>
        <color theme="1"/>
        <rFont val="Calibri"/>
        <family val="2"/>
      </rPr>
      <t>2nd seg</t>
    </r>
  </si>
  <si>
    <r>
      <t>C</t>
    </r>
    <r>
      <rPr>
        <vertAlign val="subscript"/>
        <sz val="11"/>
        <color theme="1"/>
        <rFont val="Calibri"/>
        <family val="2"/>
      </rPr>
      <t>Lmax</t>
    </r>
    <r>
      <rPr>
        <sz val="11"/>
        <color theme="1"/>
        <rFont val="Calibri"/>
        <family val="2"/>
      </rPr>
      <t xml:space="preserve"> landing</t>
    </r>
  </si>
  <si>
    <r>
      <t>Initial cruise q/M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[lb/ft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</si>
  <si>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r>
      <t>C</t>
    </r>
    <r>
      <rPr>
        <vertAlign val="subscript"/>
        <sz val="11"/>
        <color theme="1"/>
        <rFont val="Calibri"/>
        <family val="2"/>
      </rPr>
      <t>D0</t>
    </r>
  </si>
  <si>
    <t>Start of cruise</t>
  </si>
  <si>
    <t>Initial cruise rate of climb [ft/min]</t>
  </si>
  <si>
    <t>Initial cruise speed of sound [ft/sec]</t>
  </si>
  <si>
    <t>Initial cruise climb gradient</t>
  </si>
  <si>
    <t>Required FAR landing distance [ft]</t>
  </si>
  <si>
    <t>S_landing [ft]</t>
  </si>
  <si>
    <t>Base W/S</t>
  </si>
  <si>
    <r>
      <t>T</t>
    </r>
    <r>
      <rPr>
        <vertAlign val="subscript"/>
        <sz val="11"/>
        <color theme="1"/>
        <rFont val="Calibri"/>
        <family val="2"/>
      </rPr>
      <t>2ndseg</t>
    </r>
    <r>
      <rPr>
        <sz val="11"/>
        <color theme="1"/>
        <rFont val="Calibri"/>
        <family val="2"/>
      </rPr>
      <t>/T</t>
    </r>
    <r>
      <rPr>
        <vertAlign val="subscript"/>
        <sz val="11"/>
        <color theme="1"/>
        <rFont val="Calibri"/>
        <family val="2"/>
      </rPr>
      <t>ref</t>
    </r>
  </si>
  <si>
    <r>
      <t>T</t>
    </r>
    <r>
      <rPr>
        <vertAlign val="subscript"/>
        <sz val="11"/>
        <color theme="1"/>
        <rFont val="Calibri"/>
        <family val="2"/>
      </rPr>
      <t>cruise</t>
    </r>
    <r>
      <rPr>
        <sz val="11"/>
        <color theme="1"/>
        <rFont val="Calibri"/>
        <family val="2"/>
      </rPr>
      <t>/T</t>
    </r>
    <r>
      <rPr>
        <vertAlign val="subscript"/>
        <sz val="11"/>
        <color theme="1"/>
        <rFont val="Calibri"/>
        <family val="2"/>
      </rPr>
      <t>ref</t>
    </r>
  </si>
  <si>
    <r>
      <t>W</t>
    </r>
    <r>
      <rPr>
        <vertAlign val="subscript"/>
        <sz val="11"/>
        <color theme="1"/>
        <rFont val="Calibri"/>
        <family val="2"/>
      </rPr>
      <t>landing</t>
    </r>
    <r>
      <rPr>
        <sz val="11"/>
        <color theme="1"/>
        <rFont val="Calibri"/>
        <family val="2"/>
      </rPr>
      <t>/W</t>
    </r>
    <r>
      <rPr>
        <vertAlign val="subscript"/>
        <sz val="11"/>
        <color theme="1"/>
        <rFont val="Calibri"/>
        <family val="2"/>
      </rPr>
      <t>takeoff</t>
    </r>
  </si>
  <si>
    <r>
      <t>C</t>
    </r>
    <r>
      <rPr>
        <vertAlign val="subscript"/>
        <sz val="11"/>
        <color theme="1"/>
        <rFont val="Calibri"/>
        <family val="2"/>
      </rPr>
      <t>Lmax</t>
    </r>
    <r>
      <rPr>
        <sz val="11"/>
        <color theme="1"/>
        <rFont val="Calibri"/>
        <family val="2"/>
      </rPr>
      <t xml:space="preserve"> takeoff</t>
    </r>
  </si>
  <si>
    <r>
      <t>C</t>
    </r>
    <r>
      <rPr>
        <vertAlign val="subscript"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 @ V</t>
    </r>
    <r>
      <rPr>
        <vertAlign val="subscript"/>
        <sz val="11"/>
        <color theme="1"/>
        <rFont val="Calibri"/>
        <family val="2"/>
      </rPr>
      <t>2</t>
    </r>
  </si>
  <si>
    <t>T/O and land altitude pressure ratio</t>
  </si>
  <si>
    <r>
      <t>Initial cruise q [lb/ft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</si>
  <si>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r>
      <t>Landing air distance, S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 xml:space="preserve"> [ft]</t>
    </r>
  </si>
  <si>
    <t>Takeoff Parameter (TOP)</t>
  </si>
  <si>
    <r>
      <t>(W/S)</t>
    </r>
    <r>
      <rPr>
        <vertAlign val="subscript"/>
        <sz val="11"/>
        <color theme="1"/>
        <rFont val="Calibri"/>
        <family val="2"/>
      </rPr>
      <t>landing</t>
    </r>
    <r>
      <rPr>
        <sz val="11"/>
        <color theme="1"/>
        <rFont val="Calibri"/>
        <family val="2"/>
      </rPr>
      <t xml:space="preserve">   [lb/ft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</si>
  <si>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r>
      <t>Increments in wing loading [lb/ft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</si>
</sst>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7" xfId="0" applyBorder="1" applyAlignment="1"/>
    <xf numFmtId="3" fontId="1" fillId="0" borderId="3" xfId="0" applyNumberFormat="1" applyFont="1" applyBorder="1"/>
    <xf numFmtId="0" fontId="0" fillId="0" borderId="8" xfId="0" applyBorder="1"/>
    <xf numFmtId="165" fontId="1" fillId="0" borderId="3" xfId="0" applyNumberFormat="1" applyFont="1" applyBorder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0" fillId="0" borderId="15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4" fontId="0" fillId="0" borderId="3" xfId="0" applyNumberFormat="1" applyBorder="1"/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5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Sample</a:t>
            </a:r>
            <a:r>
              <a:rPr lang="en-US" baseline="0">
                <a:solidFill>
                  <a:schemeClr val="tx1"/>
                </a:solidFill>
              </a:rPr>
              <a:t> (T/W)</a:t>
            </a:r>
            <a:r>
              <a:rPr lang="en-US" baseline="-25000">
                <a:solidFill>
                  <a:schemeClr val="tx1"/>
                </a:solidFill>
              </a:rPr>
              <a:t>ref</a:t>
            </a:r>
            <a:r>
              <a:rPr lang="en-US" baseline="0">
                <a:solidFill>
                  <a:schemeClr val="tx1"/>
                </a:solidFill>
              </a:rPr>
              <a:t> vs. (W/S)</a:t>
            </a:r>
            <a:r>
              <a:rPr lang="en-US" baseline="-25000">
                <a:solidFill>
                  <a:schemeClr val="tx1"/>
                </a:solidFill>
              </a:rPr>
              <a:t>ref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FAR TOFL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Sheet1!$C$38:$AC$38</c:f>
              <c:numCache>
                <c:formatCode>General</c:formatCode>
                <c:ptCount val="2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</c:numCache>
            </c:numRef>
          </c:xVal>
          <c:yVal>
            <c:numRef>
              <c:f>Sheet1!$C$39:$AC$39</c:f>
              <c:numCache>
                <c:formatCode>General</c:formatCode>
                <c:ptCount val="27"/>
                <c:pt idx="0">
                  <c:v>0.19047619047619044</c:v>
                </c:pt>
                <c:pt idx="1">
                  <c:v>0.20238095238095236</c:v>
                </c:pt>
                <c:pt idx="2">
                  <c:v>0.21428571428571425</c:v>
                </c:pt>
                <c:pt idx="3">
                  <c:v>0.22619047619047616</c:v>
                </c:pt>
                <c:pt idx="4">
                  <c:v>0.23809523809523805</c:v>
                </c:pt>
                <c:pt idx="5">
                  <c:v>0.24999999999999997</c:v>
                </c:pt>
                <c:pt idx="6">
                  <c:v>0.26190476190476186</c:v>
                </c:pt>
                <c:pt idx="7">
                  <c:v>0.27380952380952378</c:v>
                </c:pt>
                <c:pt idx="8">
                  <c:v>0.2857142857142857</c:v>
                </c:pt>
                <c:pt idx="9">
                  <c:v>0.29761904761904756</c:v>
                </c:pt>
                <c:pt idx="10">
                  <c:v>0.30952380952380948</c:v>
                </c:pt>
                <c:pt idx="11">
                  <c:v>0.3214285714285714</c:v>
                </c:pt>
                <c:pt idx="12">
                  <c:v>0.33333333333333331</c:v>
                </c:pt>
                <c:pt idx="13">
                  <c:v>0.34523809523809518</c:v>
                </c:pt>
                <c:pt idx="14">
                  <c:v>0.3571428571428571</c:v>
                </c:pt>
                <c:pt idx="15">
                  <c:v>0.36904761904761901</c:v>
                </c:pt>
                <c:pt idx="16">
                  <c:v>0.38095238095238088</c:v>
                </c:pt>
                <c:pt idx="17">
                  <c:v>0.39285714285714279</c:v>
                </c:pt>
                <c:pt idx="18">
                  <c:v>0.40476190476190471</c:v>
                </c:pt>
                <c:pt idx="19">
                  <c:v>0.41666666666666663</c:v>
                </c:pt>
                <c:pt idx="20">
                  <c:v>0.42857142857142849</c:v>
                </c:pt>
                <c:pt idx="21">
                  <c:v>0.44047619047619041</c:v>
                </c:pt>
                <c:pt idx="22">
                  <c:v>0.45238095238095233</c:v>
                </c:pt>
                <c:pt idx="23">
                  <c:v>0.46428571428571425</c:v>
                </c:pt>
                <c:pt idx="24">
                  <c:v>0.47619047619047611</c:v>
                </c:pt>
                <c:pt idx="25">
                  <c:v>0.48809523809523803</c:v>
                </c:pt>
                <c:pt idx="26">
                  <c:v>0.49999999999999994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Sheet1!$B$40</c:f>
              <c:strCache>
                <c:ptCount val="1"/>
                <c:pt idx="0">
                  <c:v>2nd segment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Sheet1!$C$38:$AC$38</c:f>
              <c:numCache>
                <c:formatCode>General</c:formatCode>
                <c:ptCount val="2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</c:numCache>
            </c:numRef>
          </c:xVal>
          <c:yVal>
            <c:numRef>
              <c:f>Sheet1!$C$40:$AC$40</c:f>
              <c:numCache>
                <c:formatCode>General</c:formatCode>
                <c:ptCount val="27"/>
                <c:pt idx="0">
                  <c:v>0.29183905237166918</c:v>
                </c:pt>
                <c:pt idx="1">
                  <c:v>0.29183905237166918</c:v>
                </c:pt>
                <c:pt idx="2">
                  <c:v>0.29183905237166918</c:v>
                </c:pt>
                <c:pt idx="3">
                  <c:v>0.29183905237166918</c:v>
                </c:pt>
                <c:pt idx="4">
                  <c:v>0.29183905237166918</c:v>
                </c:pt>
                <c:pt idx="5">
                  <c:v>0.29183905237166918</c:v>
                </c:pt>
                <c:pt idx="6">
                  <c:v>0.29183905237166918</c:v>
                </c:pt>
                <c:pt idx="7">
                  <c:v>0.29183905237166918</c:v>
                </c:pt>
                <c:pt idx="8">
                  <c:v>0.29183905237166918</c:v>
                </c:pt>
                <c:pt idx="9">
                  <c:v>0.29183905237166918</c:v>
                </c:pt>
                <c:pt idx="10">
                  <c:v>0.29183905237166918</c:v>
                </c:pt>
                <c:pt idx="11">
                  <c:v>0.29183905237166918</c:v>
                </c:pt>
                <c:pt idx="12">
                  <c:v>0.29183905237166918</c:v>
                </c:pt>
                <c:pt idx="13">
                  <c:v>0.29183905237166918</c:v>
                </c:pt>
                <c:pt idx="14">
                  <c:v>0.29183905237166918</c:v>
                </c:pt>
                <c:pt idx="15">
                  <c:v>0.29183905237166918</c:v>
                </c:pt>
                <c:pt idx="16">
                  <c:v>0.29183905237166918</c:v>
                </c:pt>
                <c:pt idx="17">
                  <c:v>0.29183905237166918</c:v>
                </c:pt>
                <c:pt idx="18">
                  <c:v>0.29183905237166918</c:v>
                </c:pt>
                <c:pt idx="19">
                  <c:v>0.29183905237166918</c:v>
                </c:pt>
                <c:pt idx="20">
                  <c:v>0.29183905237166918</c:v>
                </c:pt>
                <c:pt idx="21">
                  <c:v>0.29183905237166918</c:v>
                </c:pt>
                <c:pt idx="22">
                  <c:v>0.29183905237166918</c:v>
                </c:pt>
                <c:pt idx="23">
                  <c:v>0.29183905237166918</c:v>
                </c:pt>
                <c:pt idx="24">
                  <c:v>0.29183905237166918</c:v>
                </c:pt>
                <c:pt idx="25">
                  <c:v>0.29183905237166918</c:v>
                </c:pt>
                <c:pt idx="26">
                  <c:v>0.29183905237166918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Sheet1!$B$41</c:f>
              <c:strCache>
                <c:ptCount val="1"/>
                <c:pt idx="0">
                  <c:v>Start of cruise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Sheet1!$C$38:$AC$38</c:f>
              <c:numCache>
                <c:formatCode>General</c:formatCode>
                <c:ptCount val="2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100</c:v>
                </c:pt>
                <c:pt idx="5">
                  <c:v>105</c:v>
                </c:pt>
                <c:pt idx="6">
                  <c:v>110</c:v>
                </c:pt>
                <c:pt idx="7">
                  <c:v>115</c:v>
                </c:pt>
                <c:pt idx="8">
                  <c:v>120</c:v>
                </c:pt>
                <c:pt idx="9">
                  <c:v>125</c:v>
                </c:pt>
                <c:pt idx="10">
                  <c:v>130</c:v>
                </c:pt>
                <c:pt idx="11">
                  <c:v>135</c:v>
                </c:pt>
                <c:pt idx="12">
                  <c:v>140</c:v>
                </c:pt>
                <c:pt idx="13">
                  <c:v>145</c:v>
                </c:pt>
                <c:pt idx="14">
                  <c:v>150</c:v>
                </c:pt>
                <c:pt idx="15">
                  <c:v>155</c:v>
                </c:pt>
                <c:pt idx="16">
                  <c:v>160</c:v>
                </c:pt>
                <c:pt idx="17">
                  <c:v>165</c:v>
                </c:pt>
                <c:pt idx="18">
                  <c:v>170</c:v>
                </c:pt>
                <c:pt idx="19">
                  <c:v>175</c:v>
                </c:pt>
                <c:pt idx="20">
                  <c:v>180</c:v>
                </c:pt>
                <c:pt idx="21">
                  <c:v>185</c:v>
                </c:pt>
                <c:pt idx="22">
                  <c:v>190</c:v>
                </c:pt>
                <c:pt idx="23">
                  <c:v>195</c:v>
                </c:pt>
                <c:pt idx="24">
                  <c:v>200</c:v>
                </c:pt>
                <c:pt idx="25">
                  <c:v>205</c:v>
                </c:pt>
                <c:pt idx="26">
                  <c:v>210</c:v>
                </c:pt>
              </c:numCache>
            </c:numRef>
          </c:xVal>
          <c:yVal>
            <c:numRef>
              <c:f>Sheet1!$C$41:$AC$41</c:f>
              <c:numCache>
                <c:formatCode>General</c:formatCode>
                <c:ptCount val="27"/>
                <c:pt idx="0">
                  <c:v>0.3526676668597043</c:v>
                </c:pt>
                <c:pt idx="1">
                  <c:v>0.33946961548119076</c:v>
                </c:pt>
                <c:pt idx="2">
                  <c:v>0.32808399523012816</c:v>
                </c:pt>
                <c:pt idx="3">
                  <c:v>0.31822463277060326</c:v>
                </c:pt>
                <c:pt idx="4">
                  <c:v>0.3096625894338853</c:v>
                </c:pt>
                <c:pt idx="5">
                  <c:v>0.30221253391671626</c:v>
                </c:pt>
                <c:pt idx="6">
                  <c:v>0.29572283151643025</c:v>
                </c:pt>
                <c:pt idx="7">
                  <c:v>0.29006821878299927</c:v>
                </c:pt>
                <c:pt idx="8">
                  <c:v>0.28514430950806618</c:v>
                </c:pt>
                <c:pt idx="9">
                  <c:v>0.2808634192766114</c:v>
                </c:pt>
                <c:pt idx="10">
                  <c:v>0.2771513535836182</c:v>
                </c:pt>
                <c:pt idx="11">
                  <c:v>0.27394490970259078</c:v>
                </c:pt>
                <c:pt idx="12">
                  <c:v>0.27118991386796143</c:v>
                </c:pt>
                <c:pt idx="13">
                  <c:v>0.26883966455768893</c:v>
                </c:pt>
                <c:pt idx="14">
                  <c:v>0.2668536871193376</c:v>
                </c:pt>
                <c:pt idx="15">
                  <c:v>0.26519672943626993</c:v>
                </c:pt>
                <c:pt idx="16">
                  <c:v>0.26383794590642806</c:v>
                </c:pt>
                <c:pt idx="17">
                  <c:v>0.26275022978860962</c:v>
                </c:pt>
                <c:pt idx="18">
                  <c:v>0.26190966336998911</c:v>
                </c:pt>
                <c:pt idx="19">
                  <c:v>0.26129506239063521</c:v>
                </c:pt>
                <c:pt idx="20">
                  <c:v>0.26088759639727566</c:v>
                </c:pt>
                <c:pt idx="21">
                  <c:v>0.26067047066131638</c:v>
                </c:pt>
                <c:pt idx="22">
                  <c:v>0.26062865832033105</c:v>
                </c:pt>
                <c:pt idx="23">
                  <c:v>0.26074867372855237</c:v>
                </c:pt>
                <c:pt idx="24">
                  <c:v>0.26101837980478992</c:v>
                </c:pt>
                <c:pt idx="25">
                  <c:v>0.26142682357333513</c:v>
                </c:pt>
                <c:pt idx="26">
                  <c:v>0.26196409519902325</c:v>
                </c:pt>
              </c:numCache>
            </c:numRef>
          </c:yVal>
          <c:smooth val="1"/>
        </c:ser>
        <c:ser>
          <c:idx val="3"/>
          <c:order val="3"/>
          <c:tx>
            <c:v>FAR Landing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Sheet1!$AD$38:$AE$38</c:f>
              <c:numCache>
                <c:formatCode>General</c:formatCode>
                <c:ptCount val="2"/>
                <c:pt idx="0">
                  <c:v>140</c:v>
                </c:pt>
                <c:pt idx="1">
                  <c:v>140</c:v>
                </c:pt>
              </c:numCache>
            </c:numRef>
          </c:xVal>
          <c:yVal>
            <c:numRef>
              <c:f>Sheet1!$AD$42:$AE$42</c:f>
              <c:numCache>
                <c:formatCode>General</c:formatCode>
                <c:ptCount val="2"/>
                <c:pt idx="0">
                  <c:v>0</c:v>
                </c:pt>
                <c:pt idx="1">
                  <c:v>0.49999999999999994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295384"/>
        <c:axId val="561302440"/>
      </c:scatterChart>
      <c:valAx>
        <c:axId val="561295384"/>
        <c:scaling>
          <c:orientation val="minMax"/>
          <c:max val="16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(W/S)</a:t>
                </a:r>
                <a:r>
                  <a:rPr lang="en-US" baseline="-25000"/>
                  <a:t>ref </a:t>
                </a:r>
                <a:r>
                  <a:rPr lang="en-US" baseline="0"/>
                  <a:t>[lb/ft</a:t>
                </a:r>
                <a:r>
                  <a:rPr lang="en-US" baseline="30000"/>
                  <a:t>2</a:t>
                </a:r>
                <a:r>
                  <a:rPr lang="en-US" baseline="0"/>
                  <a:t>]</a:t>
                </a: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302440"/>
        <c:crosses val="autoZero"/>
        <c:crossBetween val="midCat"/>
      </c:valAx>
      <c:valAx>
        <c:axId val="561302440"/>
        <c:scaling>
          <c:orientation val="minMax"/>
          <c:max val="0.4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(T/W)</a:t>
                </a:r>
                <a:r>
                  <a:rPr lang="en-US" baseline="-25000"/>
                  <a:t>ref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9538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11</xdr:row>
      <xdr:rowOff>0</xdr:rowOff>
    </xdr:from>
    <xdr:to>
      <xdr:col>20</xdr:col>
      <xdr:colOff>238125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24145</xdr:colOff>
      <xdr:row>1</xdr:row>
      <xdr:rowOff>44302</xdr:rowOff>
    </xdr:from>
    <xdr:to>
      <xdr:col>8</xdr:col>
      <xdr:colOff>537609</xdr:colOff>
      <xdr:row>9</xdr:row>
      <xdr:rowOff>42973</xdr:rowOff>
    </xdr:to>
    <xdr:sp macro="" textlink="">
      <xdr:nvSpPr>
        <xdr:cNvPr id="3" name="TextBox 2"/>
        <xdr:cNvSpPr txBox="1"/>
      </xdr:nvSpPr>
      <xdr:spPr>
        <a:xfrm>
          <a:off x="633302" y="232587"/>
          <a:ext cx="6328144" cy="1504950"/>
        </a:xfrm>
        <a:prstGeom prst="rect">
          <a:avLst/>
        </a:prstGeom>
        <a:solidFill>
          <a:schemeClr val="bg1"/>
        </a:solidFill>
        <a:ln w="222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Sample plot of (T/W)</a:t>
          </a:r>
          <a:r>
            <a:rPr lang="en-US" sz="1100" baseline="-25000"/>
            <a:t>ref</a:t>
          </a:r>
          <a:r>
            <a:rPr lang="en-US" sz="1100" baseline="0"/>
            <a:t> vs. (W/S)</a:t>
          </a:r>
          <a:r>
            <a:rPr lang="en-US" sz="1100" baseline="-25000"/>
            <a:t>ref</a:t>
          </a:r>
          <a:r>
            <a:rPr lang="en-US" sz="1100" baseline="0"/>
            <a:t> for a commercial aircraft, using methods in Raymer Chapter 5, mostly.  The equation for 1/(L/D) is from Eq. (17.11).</a:t>
          </a:r>
        </a:p>
        <a:p>
          <a:r>
            <a:rPr lang="en-US" sz="1100" baseline="0"/>
            <a:t>Some initial assumptions (such as C</a:t>
          </a:r>
          <a:r>
            <a:rPr lang="en-US" sz="1100" baseline="-25000"/>
            <a:t>D0</a:t>
          </a:r>
          <a:r>
            <a:rPr lang="en-US" sz="1100" baseline="0"/>
            <a:t> and e)  will be calculated in later chapters.</a:t>
          </a:r>
        </a:p>
        <a:p>
          <a:r>
            <a:rPr lang="en-US" sz="1100" baseline="0"/>
            <a:t>Values in </a:t>
          </a:r>
          <a:r>
            <a:rPr lang="en-US" sz="1100" baseline="0">
              <a:solidFill>
                <a:srgbClr val="FF0000"/>
              </a:solidFill>
            </a:rPr>
            <a:t>red</a:t>
          </a:r>
          <a:r>
            <a:rPr lang="en-US" sz="1100" baseline="0"/>
            <a:t> are input to the spreadsheet.  Those in black are derived values and should not be changed.</a:t>
          </a:r>
        </a:p>
        <a:p>
          <a:r>
            <a:rPr lang="en-US" sz="1100" baseline="0"/>
            <a:t>Note that values of T/W are calculated for the specific condition and then factored to the reference condition, i.e.  (T/W)</a:t>
          </a:r>
          <a:r>
            <a:rPr lang="en-US" sz="1100" baseline="-25000"/>
            <a:t>ref</a:t>
          </a:r>
          <a:r>
            <a:rPr lang="en-US" sz="1100" baseline="0"/>
            <a:t> = (T/W)(T</a:t>
          </a:r>
          <a:r>
            <a:rPr lang="en-US" sz="1100" baseline="-25000"/>
            <a:t>ref</a:t>
          </a:r>
          <a:r>
            <a:rPr lang="en-US" sz="1100" baseline="0"/>
            <a:t>/T).  Takeoff, climb and start of cruise are all assumed to be at TOGW.</a:t>
          </a:r>
        </a:p>
        <a:p>
          <a:r>
            <a:rPr lang="en-US" sz="1100" baseline="0"/>
            <a:t>Note the odd way that the vertical FAR Landing W/S is plotted.</a:t>
          </a:r>
          <a:endParaRPr lang="en-US" sz="1100"/>
        </a:p>
      </xdr:txBody>
    </xdr:sp>
    <xdr:clientData/>
  </xdr:twoCellAnchor>
  <xdr:twoCellAnchor>
    <xdr:from>
      <xdr:col>28</xdr:col>
      <xdr:colOff>607606</xdr:colOff>
      <xdr:row>31</xdr:row>
      <xdr:rowOff>208886</xdr:rowOff>
    </xdr:from>
    <xdr:to>
      <xdr:col>30</xdr:col>
      <xdr:colOff>588999</xdr:colOff>
      <xdr:row>35</xdr:row>
      <xdr:rowOff>194709</xdr:rowOff>
    </xdr:to>
    <xdr:sp macro="" textlink="">
      <xdr:nvSpPr>
        <xdr:cNvPr id="4" name="TextBox 3"/>
        <xdr:cNvSpPr txBox="1"/>
      </xdr:nvSpPr>
      <xdr:spPr>
        <a:xfrm>
          <a:off x="19214583" y="6632723"/>
          <a:ext cx="1199707" cy="78326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cells below define the FAR landing constraint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0:AE42"/>
  <sheetViews>
    <sheetView tabSelected="1" zoomScale="86" zoomScaleNormal="86" workbookViewId="0">
      <selection activeCell="B37" sqref="B37"/>
    </sheetView>
  </sheetViews>
  <sheetFormatPr defaultRowHeight="15" x14ac:dyDescent="0.25"/>
  <cols>
    <col min="2" max="2" width="32.42578125" customWidth="1"/>
  </cols>
  <sheetData>
    <row r="10" spans="2:9" ht="15.75" thickBot="1" x14ac:dyDescent="0.3"/>
    <row r="11" spans="2:9" ht="15.75" thickBot="1" x14ac:dyDescent="0.3">
      <c r="B11" s="45" t="s">
        <v>2</v>
      </c>
      <c r="C11" s="6"/>
    </row>
    <row r="12" spans="2:9" ht="18" x14ac:dyDescent="0.35">
      <c r="B12" s="2" t="s">
        <v>4</v>
      </c>
      <c r="C12" s="3">
        <v>0.25</v>
      </c>
      <c r="E12" s="27" t="s">
        <v>30</v>
      </c>
      <c r="F12" s="28"/>
      <c r="G12" s="28"/>
      <c r="H12" s="28"/>
      <c r="I12" s="18">
        <f>0.8*CLmax_landing</f>
        <v>2.8000000000000003</v>
      </c>
    </row>
    <row r="13" spans="2:9" ht="19.5" thickBot="1" x14ac:dyDescent="0.4">
      <c r="B13" s="2" t="s">
        <v>3</v>
      </c>
      <c r="C13" s="3">
        <v>150</v>
      </c>
      <c r="E13" s="33" t="s">
        <v>31</v>
      </c>
      <c r="F13" s="34"/>
      <c r="G13" s="34"/>
      <c r="H13" s="34"/>
      <c r="I13" s="35">
        <f>CLmax_to/1.44</f>
        <v>1.9444444444444446</v>
      </c>
    </row>
    <row r="14" spans="2:9" ht="18" x14ac:dyDescent="0.35">
      <c r="B14" s="2" t="s">
        <v>17</v>
      </c>
      <c r="C14" s="3">
        <v>3.5</v>
      </c>
    </row>
    <row r="15" spans="2:9" ht="18" x14ac:dyDescent="0.35">
      <c r="B15" s="2" t="s">
        <v>29</v>
      </c>
      <c r="C15" s="3">
        <v>0.85</v>
      </c>
    </row>
    <row r="16" spans="2:9" ht="18" x14ac:dyDescent="0.35">
      <c r="B16" s="2" t="s">
        <v>34</v>
      </c>
      <c r="C16" s="3">
        <v>1000</v>
      </c>
    </row>
    <row r="17" spans="2:9" ht="18" x14ac:dyDescent="0.35">
      <c r="B17" s="2" t="s">
        <v>19</v>
      </c>
      <c r="C17" s="9">
        <v>1.7999999999999999E-2</v>
      </c>
    </row>
    <row r="18" spans="2:9" ht="15.75" thickBot="1" x14ac:dyDescent="0.3">
      <c r="B18" s="2" t="s">
        <v>7</v>
      </c>
      <c r="C18" s="3">
        <v>9</v>
      </c>
    </row>
    <row r="19" spans="2:9" ht="15.75" thickBot="1" x14ac:dyDescent="0.3">
      <c r="B19" s="4" t="s">
        <v>8</v>
      </c>
      <c r="C19" s="5">
        <v>0.8</v>
      </c>
      <c r="E19" s="27" t="s">
        <v>9</v>
      </c>
      <c r="F19" s="28"/>
      <c r="G19" s="28"/>
      <c r="H19" s="28"/>
      <c r="I19" s="29">
        <f>1/(PI()*A*e)</f>
        <v>4.4209706414415371E-2</v>
      </c>
    </row>
    <row r="20" spans="2:9" ht="18.75" thickBot="1" x14ac:dyDescent="0.4">
      <c r="E20" s="30" t="s">
        <v>15</v>
      </c>
      <c r="F20" s="11"/>
      <c r="G20" s="11"/>
      <c r="H20" s="11"/>
      <c r="I20" s="31">
        <f>1/(2*SQRT(K*CD0))</f>
        <v>17.724538509055158</v>
      </c>
    </row>
    <row r="21" spans="2:9" ht="18" x14ac:dyDescent="0.35">
      <c r="B21" s="46" t="s">
        <v>6</v>
      </c>
      <c r="C21" s="10"/>
      <c r="E21" s="30" t="s">
        <v>16</v>
      </c>
      <c r="F21" s="11"/>
      <c r="G21" s="11"/>
      <c r="H21" s="11"/>
      <c r="I21" s="31">
        <f>0.75*LoD_max</f>
        <v>13.293403881791368</v>
      </c>
    </row>
    <row r="22" spans="2:9" ht="18.75" x14ac:dyDescent="0.35">
      <c r="B22" s="2" t="s">
        <v>27</v>
      </c>
      <c r="C22" s="3">
        <v>0.68</v>
      </c>
      <c r="E22" s="30" t="s">
        <v>33</v>
      </c>
      <c r="F22" s="11"/>
      <c r="G22" s="11"/>
      <c r="H22" s="11"/>
      <c r="I22" s="31">
        <f>C32*C30^2</f>
        <v>295.78875999999991</v>
      </c>
    </row>
    <row r="23" spans="2:9" x14ac:dyDescent="0.25">
      <c r="B23" s="2" t="s">
        <v>10</v>
      </c>
      <c r="C23" s="3">
        <v>2</v>
      </c>
      <c r="E23" s="30" t="s">
        <v>23</v>
      </c>
      <c r="F23" s="11"/>
      <c r="G23" s="11"/>
      <c r="H23" s="11"/>
      <c r="I23" s="19">
        <f>300/60/(C30*C34)</f>
        <v>6.1306665751153788E-3</v>
      </c>
    </row>
    <row r="24" spans="2:9" ht="18.75" thickBot="1" x14ac:dyDescent="0.4">
      <c r="B24" s="4" t="s">
        <v>28</v>
      </c>
      <c r="C24" s="5">
        <f>12/50</f>
        <v>0.24</v>
      </c>
      <c r="E24" s="32"/>
      <c r="F24" s="12"/>
      <c r="G24" s="12"/>
      <c r="H24" s="13"/>
      <c r="I24" s="19"/>
    </row>
    <row r="25" spans="2:9" ht="15.75" thickBot="1" x14ac:dyDescent="0.3">
      <c r="E25" s="30" t="s">
        <v>25</v>
      </c>
      <c r="F25" s="11"/>
      <c r="G25" s="11"/>
      <c r="H25" s="11"/>
      <c r="I25" s="19">
        <f>0.6*C35</f>
        <v>4200</v>
      </c>
    </row>
    <row r="26" spans="2:9" ht="19.5" thickBot="1" x14ac:dyDescent="0.4">
      <c r="B26" s="46" t="s">
        <v>1</v>
      </c>
      <c r="C26" s="10"/>
      <c r="E26" s="36" t="s">
        <v>36</v>
      </c>
      <c r="F26" s="37"/>
      <c r="G26" s="37"/>
      <c r="H26" s="38"/>
      <c r="I26" s="22">
        <f>(I25-C16)*sigma_to*CLmax_landing/80</f>
        <v>140</v>
      </c>
    </row>
    <row r="27" spans="2:9" x14ac:dyDescent="0.25">
      <c r="B27" s="2" t="s">
        <v>35</v>
      </c>
      <c r="C27" s="3">
        <v>150</v>
      </c>
    </row>
    <row r="28" spans="2:9" x14ac:dyDescent="0.25">
      <c r="B28" s="2" t="s">
        <v>32</v>
      </c>
      <c r="C28" s="3">
        <v>1</v>
      </c>
    </row>
    <row r="29" spans="2:9" x14ac:dyDescent="0.25">
      <c r="B29" s="2" t="s">
        <v>13</v>
      </c>
      <c r="C29" s="3">
        <v>2.4</v>
      </c>
    </row>
    <row r="30" spans="2:9" x14ac:dyDescent="0.25">
      <c r="B30" s="2" t="s">
        <v>12</v>
      </c>
      <c r="C30" s="3">
        <v>0.82</v>
      </c>
    </row>
    <row r="31" spans="2:9" x14ac:dyDescent="0.25">
      <c r="B31" s="2" t="s">
        <v>14</v>
      </c>
      <c r="C31" s="7">
        <v>30000</v>
      </c>
    </row>
    <row r="32" spans="2:9" ht="17.25" x14ac:dyDescent="0.25">
      <c r="B32" s="2" t="s">
        <v>18</v>
      </c>
      <c r="C32" s="3">
        <v>439.9</v>
      </c>
    </row>
    <row r="33" spans="2:31" x14ac:dyDescent="0.25">
      <c r="B33" s="2" t="s">
        <v>21</v>
      </c>
      <c r="C33" s="3">
        <v>300</v>
      </c>
    </row>
    <row r="34" spans="2:31" x14ac:dyDescent="0.25">
      <c r="B34" s="2" t="s">
        <v>22</v>
      </c>
      <c r="C34" s="3">
        <v>994.6</v>
      </c>
    </row>
    <row r="35" spans="2:31" ht="15.75" thickBot="1" x14ac:dyDescent="0.3">
      <c r="B35" s="4" t="s">
        <v>24</v>
      </c>
      <c r="C35" s="5">
        <v>7000</v>
      </c>
    </row>
    <row r="36" spans="2:31" ht="15.75" thickBot="1" x14ac:dyDescent="0.3"/>
    <row r="37" spans="2:31" ht="18" thickBot="1" x14ac:dyDescent="0.3">
      <c r="B37" s="23" t="s">
        <v>37</v>
      </c>
      <c r="C37" s="24">
        <v>5</v>
      </c>
      <c r="Q37" s="14" t="s">
        <v>26</v>
      </c>
    </row>
    <row r="38" spans="2:31" x14ac:dyDescent="0.25">
      <c r="B38" s="15" t="s">
        <v>0</v>
      </c>
      <c r="C38" s="16">
        <f t="shared" ref="C38:P38" si="0">D38-WoSdiff</f>
        <v>80</v>
      </c>
      <c r="D38" s="16">
        <f t="shared" si="0"/>
        <v>85</v>
      </c>
      <c r="E38" s="16">
        <f t="shared" si="0"/>
        <v>90</v>
      </c>
      <c r="F38" s="16">
        <f t="shared" si="0"/>
        <v>95</v>
      </c>
      <c r="G38" s="16">
        <f t="shared" si="0"/>
        <v>100</v>
      </c>
      <c r="H38" s="16">
        <f t="shared" si="0"/>
        <v>105</v>
      </c>
      <c r="I38" s="16">
        <f t="shared" si="0"/>
        <v>110</v>
      </c>
      <c r="J38" s="16">
        <f t="shared" si="0"/>
        <v>115</v>
      </c>
      <c r="K38" s="16">
        <f t="shared" si="0"/>
        <v>120</v>
      </c>
      <c r="L38" s="16">
        <f t="shared" si="0"/>
        <v>125</v>
      </c>
      <c r="M38" s="16">
        <f t="shared" si="0"/>
        <v>130</v>
      </c>
      <c r="N38" s="16">
        <f t="shared" si="0"/>
        <v>135</v>
      </c>
      <c r="O38" s="16">
        <f t="shared" si="0"/>
        <v>140</v>
      </c>
      <c r="P38" s="16">
        <f t="shared" si="0"/>
        <v>145</v>
      </c>
      <c r="Q38" s="16">
        <f>WoSbase</f>
        <v>150</v>
      </c>
      <c r="R38" s="16">
        <f t="shared" ref="R38:AC38" si="1">Q38+WoSdiff</f>
        <v>155</v>
      </c>
      <c r="S38" s="16">
        <f t="shared" si="1"/>
        <v>160</v>
      </c>
      <c r="T38" s="16">
        <f t="shared" si="1"/>
        <v>165</v>
      </c>
      <c r="U38" s="16">
        <f t="shared" si="1"/>
        <v>170</v>
      </c>
      <c r="V38" s="16">
        <f t="shared" si="1"/>
        <v>175</v>
      </c>
      <c r="W38" s="16">
        <f t="shared" si="1"/>
        <v>180</v>
      </c>
      <c r="X38" s="16">
        <f t="shared" si="1"/>
        <v>185</v>
      </c>
      <c r="Y38" s="16">
        <f t="shared" si="1"/>
        <v>190</v>
      </c>
      <c r="Z38" s="16">
        <f t="shared" si="1"/>
        <v>195</v>
      </c>
      <c r="AA38" s="16">
        <f t="shared" si="1"/>
        <v>200</v>
      </c>
      <c r="AB38" s="16">
        <f t="shared" si="1"/>
        <v>205</v>
      </c>
      <c r="AC38" s="17">
        <f t="shared" si="1"/>
        <v>210</v>
      </c>
      <c r="AD38" s="15">
        <f>WoS_landing</f>
        <v>140</v>
      </c>
      <c r="AE38" s="18">
        <f>WoS_landing</f>
        <v>140</v>
      </c>
    </row>
    <row r="39" spans="2:31" x14ac:dyDescent="0.25">
      <c r="B39" s="2" t="s">
        <v>5</v>
      </c>
      <c r="C39" s="1">
        <f t="shared" ref="C39:AC39" si="2">C38/(TOP*sigma_to*CLmax_to)</f>
        <v>0.19047619047619044</v>
      </c>
      <c r="D39" s="1">
        <f t="shared" si="2"/>
        <v>0.20238095238095236</v>
      </c>
      <c r="E39" s="1">
        <f t="shared" si="2"/>
        <v>0.21428571428571425</v>
      </c>
      <c r="F39" s="1">
        <f t="shared" si="2"/>
        <v>0.22619047619047616</v>
      </c>
      <c r="G39" s="1">
        <f t="shared" si="2"/>
        <v>0.23809523809523805</v>
      </c>
      <c r="H39" s="1">
        <f t="shared" si="2"/>
        <v>0.24999999999999997</v>
      </c>
      <c r="I39" s="1">
        <f t="shared" si="2"/>
        <v>0.26190476190476186</v>
      </c>
      <c r="J39" s="1">
        <f t="shared" si="2"/>
        <v>0.27380952380952378</v>
      </c>
      <c r="K39" s="1">
        <f t="shared" si="2"/>
        <v>0.2857142857142857</v>
      </c>
      <c r="L39" s="1">
        <f t="shared" si="2"/>
        <v>0.29761904761904756</v>
      </c>
      <c r="M39" s="1">
        <f t="shared" si="2"/>
        <v>0.30952380952380948</v>
      </c>
      <c r="N39" s="1">
        <f t="shared" si="2"/>
        <v>0.3214285714285714</v>
      </c>
      <c r="O39" s="1">
        <f t="shared" si="2"/>
        <v>0.33333333333333331</v>
      </c>
      <c r="P39" s="1">
        <f t="shared" si="2"/>
        <v>0.34523809523809518</v>
      </c>
      <c r="Q39" s="1">
        <f t="shared" si="2"/>
        <v>0.3571428571428571</v>
      </c>
      <c r="R39" s="1">
        <f t="shared" si="2"/>
        <v>0.36904761904761901</v>
      </c>
      <c r="S39" s="1">
        <f t="shared" si="2"/>
        <v>0.38095238095238088</v>
      </c>
      <c r="T39" s="1">
        <f t="shared" si="2"/>
        <v>0.39285714285714279</v>
      </c>
      <c r="U39" s="1">
        <f t="shared" si="2"/>
        <v>0.40476190476190471</v>
      </c>
      <c r="V39" s="1">
        <f t="shared" si="2"/>
        <v>0.41666666666666663</v>
      </c>
      <c r="W39" s="1">
        <f t="shared" si="2"/>
        <v>0.42857142857142849</v>
      </c>
      <c r="X39" s="1">
        <f t="shared" si="2"/>
        <v>0.44047619047619041</v>
      </c>
      <c r="Y39" s="1">
        <f t="shared" si="2"/>
        <v>0.45238095238095233</v>
      </c>
      <c r="Z39" s="1">
        <f t="shared" si="2"/>
        <v>0.46428571428571425</v>
      </c>
      <c r="AA39" s="1">
        <f t="shared" si="2"/>
        <v>0.47619047619047611</v>
      </c>
      <c r="AB39" s="1">
        <f t="shared" si="2"/>
        <v>0.48809523809523803</v>
      </c>
      <c r="AC39" s="8">
        <f t="shared" si="2"/>
        <v>0.49999999999999994</v>
      </c>
      <c r="AD39" s="39"/>
      <c r="AE39" s="40"/>
    </row>
    <row r="40" spans="2:31" x14ac:dyDescent="0.25">
      <c r="B40" s="2" t="s">
        <v>11</v>
      </c>
      <c r="C40" s="1">
        <f t="shared" ref="C40:AC40" si="3">1/thrust_ratio_V2*(N/(N-1)*(G/100 +1/LoD_V2))</f>
        <v>0.29183905237166918</v>
      </c>
      <c r="D40" s="1">
        <f t="shared" si="3"/>
        <v>0.29183905237166918</v>
      </c>
      <c r="E40" s="1">
        <f t="shared" si="3"/>
        <v>0.29183905237166918</v>
      </c>
      <c r="F40" s="1">
        <f t="shared" si="3"/>
        <v>0.29183905237166918</v>
      </c>
      <c r="G40" s="1">
        <f t="shared" si="3"/>
        <v>0.29183905237166918</v>
      </c>
      <c r="H40" s="1">
        <f t="shared" si="3"/>
        <v>0.29183905237166918</v>
      </c>
      <c r="I40" s="1">
        <f t="shared" si="3"/>
        <v>0.29183905237166918</v>
      </c>
      <c r="J40" s="1">
        <f t="shared" si="3"/>
        <v>0.29183905237166918</v>
      </c>
      <c r="K40" s="1">
        <f t="shared" si="3"/>
        <v>0.29183905237166918</v>
      </c>
      <c r="L40" s="1">
        <f t="shared" si="3"/>
        <v>0.29183905237166918</v>
      </c>
      <c r="M40" s="1">
        <f t="shared" si="3"/>
        <v>0.29183905237166918</v>
      </c>
      <c r="N40" s="1">
        <f t="shared" si="3"/>
        <v>0.29183905237166918</v>
      </c>
      <c r="O40" s="1">
        <f t="shared" si="3"/>
        <v>0.29183905237166918</v>
      </c>
      <c r="P40" s="1">
        <f t="shared" si="3"/>
        <v>0.29183905237166918</v>
      </c>
      <c r="Q40" s="1">
        <f t="shared" si="3"/>
        <v>0.29183905237166918</v>
      </c>
      <c r="R40" s="1">
        <f t="shared" si="3"/>
        <v>0.29183905237166918</v>
      </c>
      <c r="S40" s="1">
        <f t="shared" si="3"/>
        <v>0.29183905237166918</v>
      </c>
      <c r="T40" s="1">
        <f t="shared" si="3"/>
        <v>0.29183905237166918</v>
      </c>
      <c r="U40" s="1">
        <f t="shared" si="3"/>
        <v>0.29183905237166918</v>
      </c>
      <c r="V40" s="1">
        <f t="shared" si="3"/>
        <v>0.29183905237166918</v>
      </c>
      <c r="W40" s="1">
        <f t="shared" si="3"/>
        <v>0.29183905237166918</v>
      </c>
      <c r="X40" s="1">
        <f t="shared" si="3"/>
        <v>0.29183905237166918</v>
      </c>
      <c r="Y40" s="1">
        <f t="shared" si="3"/>
        <v>0.29183905237166918</v>
      </c>
      <c r="Z40" s="1">
        <f t="shared" si="3"/>
        <v>0.29183905237166918</v>
      </c>
      <c r="AA40" s="1">
        <f t="shared" si="3"/>
        <v>0.29183905237166918</v>
      </c>
      <c r="AB40" s="1">
        <f t="shared" si="3"/>
        <v>0.29183905237166918</v>
      </c>
      <c r="AC40" s="8">
        <f t="shared" si="3"/>
        <v>0.29183905237166918</v>
      </c>
      <c r="AD40" s="41"/>
      <c r="AE40" s="42"/>
    </row>
    <row r="41" spans="2:31" ht="15.75" thickBot="1" x14ac:dyDescent="0.3">
      <c r="B41" s="4" t="s">
        <v>20</v>
      </c>
      <c r="C41" s="20">
        <f t="shared" ref="C41:AC41" si="4">1/thrust_ratio_cruise*(q_cruise*CD0/C38+C38*1/(q_cruise*PI()*A*e)+G_init_cruise)</f>
        <v>0.3526676668597043</v>
      </c>
      <c r="D41" s="20">
        <f t="shared" si="4"/>
        <v>0.33946961548119076</v>
      </c>
      <c r="E41" s="20">
        <f t="shared" si="4"/>
        <v>0.32808399523012816</v>
      </c>
      <c r="F41" s="20">
        <f t="shared" si="4"/>
        <v>0.31822463277060326</v>
      </c>
      <c r="G41" s="20">
        <f t="shared" si="4"/>
        <v>0.3096625894338853</v>
      </c>
      <c r="H41" s="20">
        <f t="shared" si="4"/>
        <v>0.30221253391671626</v>
      </c>
      <c r="I41" s="20">
        <f t="shared" si="4"/>
        <v>0.29572283151643025</v>
      </c>
      <c r="J41" s="20">
        <f t="shared" si="4"/>
        <v>0.29006821878299927</v>
      </c>
      <c r="K41" s="20">
        <f t="shared" si="4"/>
        <v>0.28514430950806618</v>
      </c>
      <c r="L41" s="20">
        <f t="shared" si="4"/>
        <v>0.2808634192766114</v>
      </c>
      <c r="M41" s="20">
        <f t="shared" si="4"/>
        <v>0.2771513535836182</v>
      </c>
      <c r="N41" s="20">
        <f t="shared" si="4"/>
        <v>0.27394490970259078</v>
      </c>
      <c r="O41" s="20">
        <f t="shared" si="4"/>
        <v>0.27118991386796143</v>
      </c>
      <c r="P41" s="20">
        <f t="shared" si="4"/>
        <v>0.26883966455768893</v>
      </c>
      <c r="Q41" s="20">
        <f t="shared" si="4"/>
        <v>0.2668536871193376</v>
      </c>
      <c r="R41" s="20">
        <f t="shared" si="4"/>
        <v>0.26519672943626993</v>
      </c>
      <c r="S41" s="20">
        <f t="shared" si="4"/>
        <v>0.26383794590642806</v>
      </c>
      <c r="T41" s="20">
        <f t="shared" si="4"/>
        <v>0.26275022978860962</v>
      </c>
      <c r="U41" s="20">
        <f t="shared" si="4"/>
        <v>0.26190966336998911</v>
      </c>
      <c r="V41" s="20">
        <f t="shared" si="4"/>
        <v>0.26129506239063521</v>
      </c>
      <c r="W41" s="20">
        <f t="shared" si="4"/>
        <v>0.26088759639727566</v>
      </c>
      <c r="X41" s="20">
        <f t="shared" si="4"/>
        <v>0.26067047066131638</v>
      </c>
      <c r="Y41" s="20">
        <f t="shared" si="4"/>
        <v>0.26062865832033105</v>
      </c>
      <c r="Z41" s="20">
        <f t="shared" si="4"/>
        <v>0.26074867372855237</v>
      </c>
      <c r="AA41" s="20">
        <f t="shared" si="4"/>
        <v>0.26101837980478992</v>
      </c>
      <c r="AB41" s="20">
        <f t="shared" si="4"/>
        <v>0.26142682357333513</v>
      </c>
      <c r="AC41" s="21">
        <f t="shared" si="4"/>
        <v>0.26196409519902325</v>
      </c>
      <c r="AD41" s="43"/>
      <c r="AE41" s="44"/>
    </row>
    <row r="42" spans="2:31" ht="15.75" thickBot="1" x14ac:dyDescent="0.3">
      <c r="AD42" s="25">
        <v>0</v>
      </c>
      <c r="AE42" s="26">
        <f>MAX(C39:AC41)</f>
        <v>0.49999999999999994</v>
      </c>
    </row>
  </sheetData>
  <mergeCells count="10">
    <mergeCell ref="E22:H22"/>
    <mergeCell ref="E12:H12"/>
    <mergeCell ref="E13:H13"/>
    <mergeCell ref="E19:H19"/>
    <mergeCell ref="E20:H20"/>
    <mergeCell ref="E21:H21"/>
    <mergeCell ref="E23:H23"/>
    <mergeCell ref="E25:H25"/>
    <mergeCell ref="E26:H26"/>
    <mergeCell ref="E24:H2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Sheet1</vt:lpstr>
      <vt:lpstr>A</vt:lpstr>
      <vt:lpstr>CD0</vt:lpstr>
      <vt:lpstr>CLmax_landing</vt:lpstr>
      <vt:lpstr>CLmax_to</vt:lpstr>
      <vt:lpstr>CLmax_V2</vt:lpstr>
      <vt:lpstr>e</vt:lpstr>
      <vt:lpstr>G</vt:lpstr>
      <vt:lpstr>G_init_cruise</vt:lpstr>
      <vt:lpstr>K</vt:lpstr>
      <vt:lpstr>Landing_wt_ratio</vt:lpstr>
      <vt:lpstr>LoD_max</vt:lpstr>
      <vt:lpstr>LoD_V2</vt:lpstr>
      <vt:lpstr>N</vt:lpstr>
      <vt:lpstr>q_cruise</vt:lpstr>
      <vt:lpstr>sigma_to</vt:lpstr>
      <vt:lpstr>thrust_ratio</vt:lpstr>
      <vt:lpstr>thrust_ratio_cruise</vt:lpstr>
      <vt:lpstr>thrust_ratio_V2</vt:lpstr>
      <vt:lpstr>TOP</vt:lpstr>
      <vt:lpstr>WoS_landing</vt:lpstr>
      <vt:lpstr>WoSbase</vt:lpstr>
      <vt:lpstr>WoSdiff</vt:lpstr>
      <vt:lpstr>WoSref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dcterms:created xsi:type="dcterms:W3CDTF">2015-10-15T02:55:46Z</dcterms:created>
  <dcterms:modified xsi:type="dcterms:W3CDTF">2017-10-06T01:23:04Z</dcterms:modified>
</cp:coreProperties>
</file>